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Y\CP Scheme\青年內地實習資助計劃 - 資料庫\青年內地實習資助計劃 2027-28\01_申請指引\"/>
    </mc:Choice>
  </mc:AlternateContent>
  <xr:revisionPtr revIDLastSave="0" documentId="13_ncr:1_{C11E2154-EC76-413C-9368-08677B1FF278}" xr6:coauthVersionLast="47" xr6:coauthVersionMax="47" xr10:uidLastSave="{00000000-0000-0000-0000-000000000000}"/>
  <bookViews>
    <workbookView xWindow="13140" yWindow="0" windowWidth="15645" windowHeight="15600" xr2:uid="{00000000-000D-0000-FFFF-FFFF00000000}"/>
  </bookViews>
  <sheets>
    <sheet name="工作表1" sheetId="1" r:id="rId1"/>
  </sheets>
  <definedNames>
    <definedName name="_ftn1" localSheetId="0">工作表1!#REF!</definedName>
    <definedName name="_ftn2" localSheetId="0">工作表1!#REF!</definedName>
    <definedName name="_ftn3" localSheetId="0">工作表1!#REF!</definedName>
    <definedName name="_ftn4" localSheetId="0">工作表1!#REF!</definedName>
    <definedName name="_ftn5" localSheetId="0">工作表1!#REF!</definedName>
    <definedName name="_ftn6" localSheetId="0">工作表1!#REF!</definedName>
    <definedName name="_ftn7" localSheetId="0">工作表1!#REF!</definedName>
    <definedName name="_ftnref1" localSheetId="0">工作表1!#REF!</definedName>
    <definedName name="_ftnref2" localSheetId="0">工作表1!$B$15</definedName>
    <definedName name="_ftnref3" localSheetId="0">工作表1!$B$23</definedName>
    <definedName name="_ftnref4" localSheetId="0">工作表1!#REF!</definedName>
    <definedName name="_ftnref5" localSheetId="0">工作表1!$B$31</definedName>
    <definedName name="_ftnref6" localSheetId="0">工作表1!#REF!</definedName>
    <definedName name="_ftnref7" localSheetId="0">工作表1!#REF!</definedName>
    <definedName name="_xlnm.Print_Area" localSheetId="0">工作表1!$A$1:$J$96</definedName>
    <definedName name="_xlnm.Print_Titles" localSheetId="0">工作表1!$11:$13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9" i="1" l="1"/>
  <c r="H69" i="1" s="1"/>
  <c r="E80" i="1" s="1"/>
  <c r="E58" i="1"/>
  <c r="E48" i="1"/>
  <c r="E41" i="1"/>
  <c r="E17" i="1"/>
  <c r="H36" i="1"/>
  <c r="G25" i="1"/>
  <c r="E35" i="1"/>
  <c r="G35" i="1" s="1"/>
  <c r="E34" i="1"/>
  <c r="G34" i="1" s="1"/>
  <c r="E33" i="1"/>
  <c r="G33" i="1" s="1"/>
  <c r="E32" i="1"/>
  <c r="G32" i="1" s="1"/>
  <c r="E29" i="1"/>
  <c r="G29" i="1" s="1"/>
  <c r="E28" i="1"/>
  <c r="G28" i="1" s="1"/>
  <c r="E27" i="1"/>
  <c r="G27" i="1" s="1"/>
  <c r="E26" i="1"/>
  <c r="G26" i="1" s="1"/>
  <c r="H22" i="1"/>
  <c r="E77" i="1" s="1"/>
  <c r="G17" i="1" l="1"/>
  <c r="E21" i="1"/>
  <c r="G21" i="1" s="1"/>
  <c r="E20" i="1"/>
  <c r="G20" i="1" s="1"/>
  <c r="E19" i="1"/>
  <c r="G19" i="1" s="1"/>
  <c r="E18" i="1"/>
  <c r="G18" i="1" s="1"/>
  <c r="E16" i="1"/>
  <c r="G16" i="1" s="1"/>
  <c r="G22" i="1" s="1"/>
  <c r="G41" i="1" l="1"/>
  <c r="G47" i="1" l="1"/>
  <c r="G52" i="1" l="1"/>
  <c r="H37" i="1" l="1"/>
  <c r="E78" i="1" s="1"/>
  <c r="G60" i="1"/>
  <c r="G59" i="1"/>
  <c r="G58" i="1"/>
  <c r="G57" i="1"/>
  <c r="G65" i="1"/>
  <c r="G64" i="1"/>
  <c r="G63" i="1"/>
  <c r="G54" i="1"/>
  <c r="G53" i="1"/>
  <c r="G51" i="1"/>
  <c r="G48" i="1"/>
  <c r="G49" i="1" s="1"/>
  <c r="H46" i="1" s="1"/>
  <c r="G43" i="1"/>
  <c r="G42" i="1"/>
  <c r="G40" i="1"/>
  <c r="G55" i="1" l="1"/>
  <c r="H50" i="1" s="1"/>
  <c r="G61" i="1"/>
  <c r="H56" i="1" s="1"/>
  <c r="G45" i="1"/>
  <c r="H39" i="1" s="1"/>
  <c r="G36" i="1" l="1"/>
  <c r="G66" i="1" l="1"/>
  <c r="G67" i="1" l="1"/>
  <c r="H62" i="1"/>
  <c r="H67" i="1" s="1"/>
  <c r="E79" i="1" s="1"/>
  <c r="I76" i="1" s="1"/>
  <c r="H70" i="1"/>
  <c r="G70" i="1"/>
  <c r="G30" i="1"/>
  <c r="G37" i="1" s="1"/>
  <c r="H71" i="1" l="1"/>
  <c r="G71" i="1"/>
  <c r="I93" i="1" s="1"/>
  <c r="I82" i="1" s="1"/>
</calcChain>
</file>

<file path=xl/sharedStrings.xml><?xml version="1.0" encoding="utf-8"?>
<sst xmlns="http://schemas.openxmlformats.org/spreadsheetml/2006/main" count="99" uniqueCount="88">
  <si>
    <t>數量</t>
  </si>
  <si>
    <t>合資格參加者在內地的開支，例如交通、住宿、膳食；以及團體在內地為合資格參加者舉辦的活動等支出</t>
  </si>
  <si>
    <t>香港往來實習地點交通</t>
  </si>
  <si>
    <t>當地交通</t>
  </si>
  <si>
    <t>住宿</t>
  </si>
  <si>
    <t>膳食</t>
  </si>
  <si>
    <t>非工作日活動</t>
  </si>
  <si>
    <t>參加者保險</t>
  </si>
  <si>
    <t>工作人員保險</t>
  </si>
  <si>
    <t>核數報告支出</t>
  </si>
  <si>
    <t>(</t>
  </si>
  <si>
    <t>元</t>
  </si>
  <si>
    <t>x</t>
  </si>
  <si>
    <t>名參加者</t>
  </si>
  <si>
    <t>)</t>
  </si>
  <si>
    <t>核數報告</t>
    <phoneticPr fontId="1" type="noConversion"/>
  </si>
  <si>
    <t>團體名稱：</t>
    <phoneticPr fontId="1" type="noConversion"/>
  </si>
  <si>
    <t>實習項目名稱：</t>
    <phoneticPr fontId="1" type="noConversion"/>
  </si>
  <si>
    <t>實習項目預算支出</t>
  </si>
  <si>
    <t>活動保險</t>
    <phoneticPr fontId="1" type="noConversion"/>
  </si>
  <si>
    <t>場地租用</t>
    <phoneticPr fontId="1" type="noConversion"/>
  </si>
  <si>
    <t>佈置場地、物資</t>
    <phoneticPr fontId="1" type="noConversion"/>
  </si>
  <si>
    <t>：</t>
    <phoneticPr fontId="1" type="noConversion"/>
  </si>
  <si>
    <r>
      <t>收入項目</t>
    </r>
    <r>
      <rPr>
        <b/>
        <sz val="14"/>
        <color theme="1"/>
        <rFont val="Times New Roman"/>
        <family val="1"/>
      </rPr>
      <t xml:space="preserve"> </t>
    </r>
  </si>
  <si>
    <r>
      <t>數額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新細明體"/>
        <family val="1"/>
        <charset val="136"/>
      </rPr>
      <t>元</t>
    </r>
    <r>
      <rPr>
        <b/>
        <sz val="14"/>
        <color theme="1"/>
        <rFont val="Times New Roman"/>
        <family val="1"/>
      </rPr>
      <t xml:space="preserve">) </t>
    </r>
  </si>
  <si>
    <r>
      <t>申請團體自行承擔的開支</t>
    </r>
    <r>
      <rPr>
        <i/>
        <sz val="14"/>
        <color theme="1"/>
        <rFont val="Times New Roman"/>
        <family val="1"/>
      </rPr>
      <t xml:space="preserve"> </t>
    </r>
  </si>
  <si>
    <r>
      <t>擬申請的資助額</t>
    </r>
    <r>
      <rPr>
        <i/>
        <sz val="14"/>
        <color theme="1"/>
        <rFont val="Times New Roman"/>
        <family val="1"/>
      </rPr>
      <t xml:space="preserve"> </t>
    </r>
  </si>
  <si>
    <r>
      <t>總額</t>
    </r>
    <r>
      <rPr>
        <sz val="14"/>
        <color theme="1"/>
        <rFont val="Times New Roman"/>
        <family val="1"/>
      </rPr>
      <t>:</t>
    </r>
  </si>
  <si>
    <t>預計合資格參加者數目：</t>
    <phoneticPr fontId="1" type="noConversion"/>
  </si>
  <si>
    <t>核准撥款額 (元)
(秘書處專用)</t>
    <phoneticPr fontId="1" type="noConversion"/>
  </si>
  <si>
    <r>
      <t>實習團</t>
    </r>
    <r>
      <rPr>
        <sz val="14"/>
        <color theme="1"/>
        <rFont val="Times New Roman"/>
        <family val="1"/>
      </rPr>
      <t xml:space="preserve"> (A)</t>
    </r>
    <phoneticPr fontId="1" type="noConversion"/>
  </si>
  <si>
    <r>
      <t xml:space="preserve">駐內地實習地點的香港/內地工作人員 </t>
    </r>
    <r>
      <rPr>
        <sz val="14"/>
        <color theme="1"/>
        <rFont val="Times New Roman"/>
        <family val="1"/>
      </rPr>
      <t>(B)</t>
    </r>
    <phoneticPr fontId="1" type="noConversion"/>
  </si>
  <si>
    <r>
      <t xml:space="preserve">宣傳、招募參加者、為參加者在香港舉辦的出發前和回程後活動，以及團體到實習地點進行團前考察/聯繫工作等 </t>
    </r>
    <r>
      <rPr>
        <sz val="14"/>
        <color theme="1"/>
        <rFont val="Times New Roman"/>
        <family val="1"/>
      </rPr>
      <t>(C)</t>
    </r>
    <phoneticPr fontId="1" type="noConversion"/>
  </si>
  <si>
    <r>
      <t xml:space="preserve">核數報告 </t>
    </r>
    <r>
      <rPr>
        <sz val="14"/>
        <color theme="1"/>
        <rFont val="Times New Roman"/>
        <family val="1"/>
      </rPr>
      <t>(D)</t>
    </r>
    <phoneticPr fontId="1" type="noConversion"/>
  </si>
  <si>
    <t>廣東省的團費</t>
    <phoneticPr fontId="1" type="noConversion"/>
  </si>
  <si>
    <r>
      <t xml:space="preserve">總額 </t>
    </r>
    <r>
      <rPr>
        <sz val="14"/>
        <color theme="1"/>
        <rFont val="Times New Roman"/>
        <family val="1"/>
      </rPr>
      <t>(A):</t>
    </r>
    <phoneticPr fontId="1" type="noConversion"/>
  </si>
  <si>
    <r>
      <t xml:space="preserve">小計 </t>
    </r>
    <r>
      <rPr>
        <sz val="14"/>
        <color theme="1"/>
        <rFont val="Times New Roman"/>
        <family val="1"/>
      </rPr>
      <t>(b)(i):</t>
    </r>
    <phoneticPr fontId="1" type="noConversion"/>
  </si>
  <si>
    <r>
      <t xml:space="preserve">小計 </t>
    </r>
    <r>
      <rPr>
        <sz val="14"/>
        <color theme="1"/>
        <rFont val="Times New Roman"/>
        <family val="1"/>
      </rPr>
      <t>(b)(ii):</t>
    </r>
    <phoneticPr fontId="1" type="noConversion"/>
  </si>
  <si>
    <r>
      <t xml:space="preserve">總額 </t>
    </r>
    <r>
      <rPr>
        <sz val="14"/>
        <color theme="1"/>
        <rFont val="Times New Roman"/>
        <family val="1"/>
      </rPr>
      <t>(B):</t>
    </r>
    <phoneticPr fontId="1" type="noConversion"/>
  </si>
  <si>
    <r>
      <t>小計</t>
    </r>
    <r>
      <rPr>
        <sz val="14"/>
        <color theme="1"/>
        <rFont val="Times New Roman"/>
        <family val="1"/>
      </rPr>
      <t xml:space="preserve"> (c)(i):</t>
    </r>
    <phoneticPr fontId="1" type="noConversion"/>
  </si>
  <si>
    <r>
      <t>小計</t>
    </r>
    <r>
      <rPr>
        <sz val="14"/>
        <color theme="1"/>
        <rFont val="Times New Roman"/>
        <family val="1"/>
      </rPr>
      <t xml:space="preserve"> (c)(iii):</t>
    </r>
    <phoneticPr fontId="1" type="noConversion"/>
  </si>
  <si>
    <r>
      <t xml:space="preserve">總額 </t>
    </r>
    <r>
      <rPr>
        <sz val="14"/>
        <color theme="1"/>
        <rFont val="Times New Roman"/>
        <family val="1"/>
      </rPr>
      <t>(C):</t>
    </r>
    <phoneticPr fontId="1" type="noConversion"/>
  </si>
  <si>
    <r>
      <t xml:space="preserve">總額 </t>
    </r>
    <r>
      <rPr>
        <sz val="14"/>
        <color theme="1"/>
        <rFont val="Times New Roman"/>
        <family val="1"/>
      </rPr>
      <t>(D):</t>
    </r>
    <phoneticPr fontId="1" type="noConversion"/>
  </si>
  <si>
    <r>
      <t xml:space="preserve">總額 </t>
    </r>
    <r>
      <rPr>
        <sz val="14"/>
        <color theme="1"/>
        <rFont val="Times New Roman"/>
        <family val="1"/>
      </rPr>
      <t>(A+B+C+D):</t>
    </r>
    <phoneticPr fontId="1" type="noConversion"/>
  </si>
  <si>
    <r>
      <t>向參加者收取的費用</t>
    </r>
    <r>
      <rPr>
        <i/>
        <sz val="14"/>
        <color theme="1"/>
        <rFont val="Times New Roman"/>
        <family val="1"/>
      </rPr>
      <t xml:space="preserve"> (</t>
    </r>
    <r>
      <rPr>
        <i/>
        <sz val="14"/>
        <color theme="1"/>
        <rFont val="新細明體"/>
        <family val="1"/>
        <charset val="136"/>
      </rPr>
      <t>不包括可退還的保證金</t>
    </r>
    <r>
      <rPr>
        <i/>
        <sz val="14"/>
        <color theme="1"/>
        <rFont val="Times New Roman"/>
        <family val="1"/>
      </rPr>
      <t>)</t>
    </r>
    <phoneticPr fontId="1" type="noConversion"/>
  </si>
  <si>
    <r>
      <rPr>
        <sz val="14"/>
        <color theme="1"/>
        <rFont val="Times New Roman"/>
        <family val="1"/>
      </rPr>
      <t xml:space="preserve">ABC </t>
    </r>
    <r>
      <rPr>
        <sz val="14"/>
        <color theme="1"/>
        <rFont val="新細明體"/>
        <family val="1"/>
        <charset val="136"/>
      </rPr>
      <t>團體</t>
    </r>
    <phoneticPr fontId="1" type="noConversion"/>
  </si>
  <si>
    <t>：</t>
    <phoneticPr fontId="1" type="noConversion"/>
  </si>
  <si>
    <t>申請的資助額
(元)</t>
    <phoneticPr fontId="1" type="noConversion"/>
  </si>
  <si>
    <t>數額
(元)</t>
    <phoneticPr fontId="1" type="noConversion"/>
  </si>
  <si>
    <t>單價
(元)</t>
    <phoneticPr fontId="1" type="noConversion"/>
  </si>
  <si>
    <r>
      <t>(</t>
    </r>
    <r>
      <rPr>
        <sz val="14"/>
        <color theme="1"/>
        <rFont val="新細明體"/>
        <family val="1"/>
        <charset val="136"/>
      </rPr>
      <t>如多於一個實習項目申請，請自行複製收支預算表並於申請時提交予委員會</t>
    </r>
    <r>
      <rPr>
        <sz val="14"/>
        <color theme="1"/>
        <rFont val="Times New Roman"/>
        <family val="1"/>
      </rPr>
      <t>)</t>
    </r>
    <phoneticPr fontId="1" type="noConversion"/>
  </si>
  <si>
    <t>當地交通</t>
    <phoneticPr fontId="1" type="noConversion"/>
  </si>
  <si>
    <t>支出項目</t>
    <phoneticPr fontId="1" type="noConversion"/>
  </si>
  <si>
    <t>駐內地實習地點的香港/內地工作人員 (如多於一位工作人員，請列明各自逗留於內地為參加者提供支援的日數。)</t>
    <phoneticPr fontId="1" type="noConversion"/>
  </si>
  <si>
    <t>橫額製作</t>
    <phoneticPr fontId="1" type="noConversion"/>
  </si>
  <si>
    <t>文件印製</t>
    <phoneticPr fontId="1" type="noConversion"/>
  </si>
  <si>
    <r>
      <rPr>
        <sz val="14"/>
        <color theme="1"/>
        <rFont val="新細明體"/>
        <family val="1"/>
        <charset val="136"/>
      </rPr>
      <t>小計</t>
    </r>
    <r>
      <rPr>
        <sz val="14"/>
        <color theme="1"/>
        <rFont val="Times New Roman"/>
        <family val="1"/>
      </rPr>
      <t xml:space="preserve"> (c)(ii):</t>
    </r>
    <phoneticPr fontId="1" type="noConversion"/>
  </si>
  <si>
    <t>「一國兩制」和《基本法》及《香港國安法》講座</t>
    <phoneticPr fontId="1" type="noConversion"/>
  </si>
  <si>
    <t>宣傳、招募參加者、為參加者在香港舉辦的出發前和回程後活動，以及團體到實習地點進行團前考察/聯繫工作等支出 (例子:)</t>
    <phoneticPr fontId="1" type="noConversion"/>
  </si>
  <si>
    <t>宣傳</t>
    <phoneticPr fontId="1" type="noConversion"/>
  </si>
  <si>
    <t xml:space="preserve">面試 </t>
    <phoneticPr fontId="1" type="noConversion"/>
  </si>
  <si>
    <t>啟動禮 / 總結分享會</t>
    <phoneticPr fontId="1" type="noConversion"/>
  </si>
  <si>
    <r>
      <rPr>
        <sz val="14"/>
        <color theme="1"/>
        <rFont val="新細明體"/>
        <family val="1"/>
        <charset val="136"/>
      </rPr>
      <t>小計</t>
    </r>
    <r>
      <rPr>
        <sz val="14"/>
        <color theme="1"/>
        <rFont val="Times New Roman"/>
        <family val="1"/>
      </rPr>
      <t xml:space="preserve"> (c)(iv):</t>
    </r>
    <phoneticPr fontId="1" type="noConversion"/>
  </si>
  <si>
    <t>訓練營 (宿營)</t>
    <phoneticPr fontId="1" type="noConversion"/>
  </si>
  <si>
    <t xml:space="preserve">營費 </t>
    <phoneticPr fontId="1" type="noConversion"/>
  </si>
  <si>
    <t>營地活動</t>
    <phoneticPr fontId="1" type="noConversion"/>
  </si>
  <si>
    <t>易拉架製作</t>
    <phoneticPr fontId="1" type="noConversion"/>
  </si>
  <si>
    <t>網上廣告</t>
    <phoneticPr fontId="1" type="noConversion"/>
  </si>
  <si>
    <t>活動保險</t>
    <phoneticPr fontId="1" type="noConversion"/>
  </si>
  <si>
    <t>佈置場地、物資</t>
    <phoneticPr fontId="1" type="noConversion"/>
  </si>
  <si>
    <r>
      <t>小計</t>
    </r>
    <r>
      <rPr>
        <sz val="14"/>
        <color theme="1"/>
        <rFont val="Times New Roman"/>
        <family val="1"/>
      </rPr>
      <t xml:space="preserve"> (c)(v):</t>
    </r>
    <phoneticPr fontId="1" type="noConversion"/>
  </si>
  <si>
    <t>海報設計</t>
    <phoneticPr fontId="1" type="noConversion"/>
  </si>
  <si>
    <t>海報印刷</t>
    <phoneticPr fontId="1" type="noConversion"/>
  </si>
  <si>
    <t>駐內地實習地點的內地工作人員 (數目: 1; 日數: 36)</t>
    <phoneticPr fontId="1" type="noConversion"/>
  </si>
  <si>
    <t>駐內地實習地點的香港工作人員 (數目: 2; 日數: 8)</t>
    <phoneticPr fontId="1" type="noConversion"/>
  </si>
  <si>
    <r>
      <t>7,580
($500 x 2 x 8</t>
    </r>
    <r>
      <rPr>
        <b/>
        <sz val="14"/>
        <color theme="1"/>
        <rFont val="細明體"/>
        <family val="3"/>
        <charset val="136"/>
      </rPr>
      <t>日</t>
    </r>
    <r>
      <rPr>
        <b/>
        <sz val="14"/>
        <color theme="1"/>
        <rFont val="Times New Roman"/>
        <family val="1"/>
      </rPr>
      <t xml:space="preserve"> = $8,000)</t>
    </r>
    <phoneticPr fontId="1" type="noConversion"/>
  </si>
  <si>
    <t>實習目的地：</t>
    <phoneticPr fontId="1" type="noConversion"/>
  </si>
  <si>
    <r>
      <rPr>
        <sz val="14"/>
        <color theme="1"/>
        <rFont val="細明體"/>
        <family val="3"/>
        <charset val="136"/>
      </rPr>
      <t>廣東省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細明體"/>
        <family val="3"/>
        <charset val="136"/>
      </rPr>
      <t>廣州市</t>
    </r>
    <phoneticPr fontId="1" type="noConversion"/>
  </si>
  <si>
    <t>實習團日數</t>
    <phoneticPr fontId="1" type="noConversion"/>
  </si>
  <si>
    <r>
      <t>7,920
($220 x 1 x 36</t>
    </r>
    <r>
      <rPr>
        <b/>
        <sz val="14"/>
        <color theme="1"/>
        <rFont val="新細明體"/>
        <family val="1"/>
        <charset val="136"/>
      </rPr>
      <t>日</t>
    </r>
    <r>
      <rPr>
        <b/>
        <sz val="14"/>
        <color theme="1"/>
        <rFont val="Times New Roman"/>
        <family val="1"/>
      </rPr>
      <t>)</t>
    </r>
    <phoneticPr fontId="1" type="noConversion"/>
  </si>
  <si>
    <r>
      <t>540,000
($500 x 30 x 36</t>
    </r>
    <r>
      <rPr>
        <b/>
        <sz val="14"/>
        <color theme="1"/>
        <rFont val="細明體"/>
        <family val="3"/>
        <charset val="136"/>
      </rPr>
      <t>日</t>
    </r>
    <r>
      <rPr>
        <b/>
        <sz val="14"/>
        <color theme="1"/>
        <rFont val="Times New Roman"/>
        <family val="1"/>
      </rPr>
      <t>)</t>
    </r>
    <phoneticPr fontId="1" type="noConversion"/>
  </si>
  <si>
    <t>講師費</t>
    <phoneticPr fontId="1" type="noConversion"/>
  </si>
  <si>
    <t>旅遊巴士 (單程/雙程，此範本以雙程為例子)</t>
    <phoneticPr fontId="1" type="noConversion"/>
  </si>
  <si>
    <t>其他贊助 (請註明及輸入估計金額)</t>
    <phoneticPr fontId="1" type="noConversion"/>
  </si>
  <si>
    <t xml:space="preserve">(i) A慈善基金團費贊助 </t>
    <phoneticPr fontId="1" type="noConversion"/>
  </si>
  <si>
    <r>
      <t xml:space="preserve">
</t>
    </r>
    <r>
      <rPr>
        <b/>
        <sz val="18"/>
        <color theme="1"/>
        <rFont val="新細明體"/>
        <family val="1"/>
        <charset val="136"/>
      </rPr>
      <t xml:space="preserve">2027-28年度「民青局青年內地實習資助計劃」
</t>
    </r>
    <r>
      <rPr>
        <b/>
        <sz val="18"/>
        <color rgb="FF0000FF"/>
        <rFont val="新細明體"/>
        <family val="1"/>
        <charset val="136"/>
      </rPr>
      <t>[收支預算表範本]</t>
    </r>
    <phoneticPr fontId="1" type="noConversion"/>
  </si>
  <si>
    <r>
      <rPr>
        <sz val="14"/>
        <color theme="1"/>
        <rFont val="Times New Roman"/>
        <family val="1"/>
      </rPr>
      <t xml:space="preserve">XXX - </t>
    </r>
    <r>
      <rPr>
        <sz val="14"/>
        <color theme="1"/>
        <rFont val="新細明體"/>
        <family val="1"/>
        <charset val="136"/>
      </rPr>
      <t xml:space="preserve">香港大學生內地實習計劃 </t>
    </r>
    <r>
      <rPr>
        <sz val="14"/>
        <color theme="1"/>
        <rFont val="Times New Roman"/>
        <family val="1"/>
      </rPr>
      <t>2027-28</t>
    </r>
    <phoneticPr fontId="1" type="noConversion"/>
  </si>
  <si>
    <t>膳食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</si>
</sst>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i/>
      <sz val="9"/>
      <color theme="1"/>
      <name val="Times New Roman"/>
      <family val="1"/>
    </font>
    <font>
      <b/>
      <sz val="14"/>
      <color theme="1"/>
      <name val="新細明體"/>
      <family val="1"/>
      <charset val="136"/>
    </font>
    <font>
      <sz val="14"/>
      <color theme="1"/>
      <name val="新細明體"/>
      <family val="1"/>
      <charset val="136"/>
    </font>
    <font>
      <b/>
      <sz val="14"/>
      <color theme="1"/>
      <name val="Times New Roman"/>
      <family val="1"/>
    </font>
    <font>
      <b/>
      <sz val="14"/>
      <color theme="1"/>
      <name val="細明體"/>
      <family val="3"/>
      <charset val="136"/>
    </font>
    <font>
      <sz val="14"/>
      <color theme="1"/>
      <name val="Times New Roman"/>
      <family val="1"/>
    </font>
    <font>
      <i/>
      <sz val="14"/>
      <color theme="1"/>
      <name val="新細明體"/>
      <family val="1"/>
      <charset val="136"/>
    </font>
    <font>
      <i/>
      <sz val="14"/>
      <color theme="1"/>
      <name val="Times New Roman"/>
      <family val="1"/>
    </font>
    <font>
      <sz val="14"/>
      <color theme="1"/>
      <name val="新細明體"/>
      <family val="2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4"/>
      <color theme="1"/>
      <name val="細明體"/>
      <family val="3"/>
      <charset val="136"/>
    </font>
    <font>
      <sz val="14"/>
      <color theme="1"/>
      <name val="新細明體"/>
      <family val="1"/>
      <charset val="136"/>
      <scheme val="minor"/>
    </font>
    <font>
      <b/>
      <sz val="20"/>
      <color theme="1"/>
      <name val="新細明體"/>
      <family val="1"/>
      <charset val="136"/>
    </font>
    <font>
      <b/>
      <sz val="20"/>
      <color theme="1"/>
      <name val="Times New Roman"/>
      <family val="1"/>
    </font>
    <font>
      <b/>
      <sz val="18"/>
      <color theme="1"/>
      <name val="新細明體"/>
      <family val="1"/>
      <charset val="136"/>
    </font>
    <font>
      <b/>
      <sz val="18"/>
      <color rgb="FF0000FF"/>
      <name val="新細明體"/>
      <family val="1"/>
      <charset val="136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E0E0E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3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176" fontId="5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10" fillId="0" borderId="0" xfId="0" applyFont="1" applyBorder="1">
      <alignment vertical="center"/>
    </xf>
    <xf numFmtId="0" fontId="4" fillId="0" borderId="0" xfId="0" applyFont="1" applyAlignment="1">
      <alignment vertical="center" wrapText="1"/>
    </xf>
    <xf numFmtId="0" fontId="7" fillId="0" borderId="13" xfId="0" applyFont="1" applyFill="1" applyBorder="1" applyAlignment="1">
      <alignment horizontal="center" vertical="center" wrapText="1"/>
    </xf>
    <xf numFmtId="3" fontId="7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10" fillId="0" borderId="6" xfId="0" applyFont="1" applyFill="1" applyBorder="1">
      <alignment vertical="center"/>
    </xf>
    <xf numFmtId="0" fontId="4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>
      <alignment vertical="center"/>
    </xf>
    <xf numFmtId="0" fontId="0" fillId="0" borderId="0" xfId="0" applyFont="1">
      <alignment vertical="center"/>
    </xf>
    <xf numFmtId="3" fontId="5" fillId="0" borderId="1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7" fillId="0" borderId="8" xfId="0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7" fillId="0" borderId="8" xfId="0" applyNumberFormat="1" applyFont="1" applyFill="1" applyBorder="1" applyAlignment="1">
      <alignment horizontal="center" vertical="center" wrapText="1"/>
    </xf>
    <xf numFmtId="38" fontId="5" fillId="0" borderId="9" xfId="0" applyNumberFormat="1" applyFont="1" applyFill="1" applyBorder="1" applyAlignment="1">
      <alignment horizontal="center" vertical="center" wrapText="1"/>
    </xf>
    <xf numFmtId="0" fontId="10" fillId="0" borderId="8" xfId="0" applyFont="1" applyBorder="1">
      <alignment vertical="center"/>
    </xf>
    <xf numFmtId="0" fontId="12" fillId="0" borderId="0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38" fontId="7" fillId="0" borderId="6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38" fontId="7" fillId="0" borderId="6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76" fontId="7" fillId="0" borderId="11" xfId="0" applyNumberFormat="1" applyFont="1" applyFill="1" applyBorder="1" applyAlignment="1">
      <alignment horizontal="center" vertical="center" wrapText="1"/>
    </xf>
    <xf numFmtId="176" fontId="7" fillId="0" borderId="9" xfId="0" applyNumberFormat="1" applyFont="1" applyFill="1" applyBorder="1" applyAlignment="1">
      <alignment horizontal="center" vertical="center" wrapText="1"/>
    </xf>
    <xf numFmtId="3" fontId="7" fillId="0" borderId="11" xfId="0" applyNumberFormat="1" applyFont="1" applyFill="1" applyBorder="1" applyAlignment="1">
      <alignment horizontal="center" vertical="center" wrapText="1"/>
    </xf>
    <xf numFmtId="3" fontId="7" fillId="0" borderId="9" xfId="0" applyNumberFormat="1" applyFont="1" applyFill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7" fillId="0" borderId="13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176" fontId="7" fillId="0" borderId="13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3" fontId="7" fillId="0" borderId="11" xfId="0" applyNumberFormat="1" applyFont="1" applyBorder="1" applyAlignment="1">
      <alignment horizontal="center" vertical="center" wrapText="1"/>
    </xf>
    <xf numFmtId="38" fontId="5" fillId="0" borderId="13" xfId="0" applyNumberFormat="1" applyFont="1" applyBorder="1" applyAlignment="1">
      <alignment horizontal="center" vertical="center" wrapText="1"/>
    </xf>
    <xf numFmtId="38" fontId="5" fillId="0" borderId="11" xfId="0" applyNumberFormat="1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4" fillId="0" borderId="5" xfId="0" applyFont="1" applyBorder="1" applyAlignment="1">
      <alignment vertical="center" wrapText="1"/>
    </xf>
    <xf numFmtId="38" fontId="5" fillId="0" borderId="13" xfId="0" applyNumberFormat="1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vertical="center" wrapText="1"/>
    </xf>
    <xf numFmtId="0" fontId="10" fillId="0" borderId="22" xfId="0" applyFont="1" applyFill="1" applyBorder="1">
      <alignment vertical="center"/>
    </xf>
    <xf numFmtId="0" fontId="10" fillId="0" borderId="24" xfId="0" applyFont="1" applyFill="1" applyBorder="1">
      <alignment vertical="center"/>
    </xf>
    <xf numFmtId="0" fontId="4" fillId="0" borderId="16" xfId="0" applyFont="1" applyFill="1" applyBorder="1" applyAlignment="1">
      <alignment vertical="center" wrapText="1"/>
    </xf>
    <xf numFmtId="0" fontId="7" fillId="0" borderId="16" xfId="0" applyFont="1" applyFill="1" applyBorder="1" applyAlignment="1">
      <alignment vertical="center" wrapText="1"/>
    </xf>
    <xf numFmtId="0" fontId="10" fillId="0" borderId="16" xfId="0" applyFont="1" applyFill="1" applyBorder="1">
      <alignment vertical="center"/>
    </xf>
    <xf numFmtId="0" fontId="10" fillId="0" borderId="20" xfId="0" applyFont="1" applyFill="1" applyBorder="1">
      <alignment vertic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1" fillId="3" borderId="14" xfId="0" applyFont="1" applyFill="1" applyBorder="1">
      <alignment vertical="center"/>
    </xf>
    <xf numFmtId="0" fontId="11" fillId="3" borderId="15" xfId="0" applyFont="1" applyFill="1" applyBorder="1">
      <alignment vertical="center"/>
    </xf>
    <xf numFmtId="0" fontId="11" fillId="3" borderId="10" xfId="0" applyFont="1" applyFill="1" applyBorder="1">
      <alignment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4" fillId="0" borderId="5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3" fillId="4" borderId="14" xfId="0" applyFont="1" applyFill="1" applyBorder="1" applyAlignment="1">
      <alignment vertical="center" wrapText="1"/>
    </xf>
    <xf numFmtId="0" fontId="3" fillId="4" borderId="15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8" fillId="0" borderId="23" xfId="0" applyFont="1" applyFill="1" applyBorder="1" applyAlignment="1">
      <alignment vertical="center" wrapText="1"/>
    </xf>
    <xf numFmtId="0" fontId="8" fillId="0" borderId="22" xfId="0" applyFont="1" applyFill="1" applyBorder="1" applyAlignment="1">
      <alignment vertical="center" wrapText="1"/>
    </xf>
    <xf numFmtId="0" fontId="8" fillId="0" borderId="24" xfId="0" applyFont="1" applyFill="1" applyBorder="1" applyAlignment="1">
      <alignment vertical="center" wrapText="1"/>
    </xf>
    <xf numFmtId="176" fontId="5" fillId="0" borderId="12" xfId="0" applyNumberFormat="1" applyFont="1" applyBorder="1" applyAlignment="1">
      <alignment horizontal="center" vertical="center" wrapText="1"/>
    </xf>
    <xf numFmtId="176" fontId="5" fillId="0" borderId="13" xfId="0" applyNumberFormat="1" applyFont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left" vertical="center" wrapText="1"/>
    </xf>
    <xf numFmtId="38" fontId="5" fillId="0" borderId="23" xfId="0" applyNumberFormat="1" applyFont="1" applyFill="1" applyBorder="1" applyAlignment="1">
      <alignment horizontal="center" vertical="center" wrapText="1"/>
    </xf>
    <xf numFmtId="38" fontId="5" fillId="0" borderId="19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8" fillId="0" borderId="0" xfId="0" applyFont="1" applyFill="1" applyAlignment="1">
      <alignment vertical="center" wrapText="1"/>
    </xf>
    <xf numFmtId="0" fontId="18" fillId="0" borderId="6" xfId="0" applyFont="1" applyFill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right"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10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/>
    </xf>
    <xf numFmtId="38" fontId="5" fillId="0" borderId="21" xfId="0" applyNumberFormat="1" applyFont="1" applyFill="1" applyBorder="1" applyAlignment="1">
      <alignment horizontal="center" vertical="center" wrapText="1"/>
    </xf>
    <xf numFmtId="38" fontId="5" fillId="0" borderId="13" xfId="0" applyNumberFormat="1" applyFont="1" applyFill="1" applyBorder="1" applyAlignment="1">
      <alignment horizontal="center" vertical="center" wrapText="1"/>
    </xf>
    <xf numFmtId="38" fontId="5" fillId="0" borderId="12" xfId="0" applyNumberFormat="1" applyFont="1" applyFill="1" applyBorder="1" applyAlignment="1">
      <alignment horizontal="center" vertical="center" wrapText="1"/>
    </xf>
    <xf numFmtId="38" fontId="5" fillId="0" borderId="18" xfId="0" applyNumberFormat="1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7" fillId="0" borderId="17" xfId="0" applyFont="1" applyBorder="1" applyAlignment="1">
      <alignment horizontal="left" vertical="center" wrapText="1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0" xfId="0" applyFo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6" xfId="0" applyFont="1" applyFill="1" applyBorder="1" applyAlignment="1">
      <alignment horizontal="left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176" fontId="5" fillId="0" borderId="9" xfId="0" applyNumberFormat="1" applyFont="1" applyFill="1" applyBorder="1" applyAlignment="1">
      <alignment horizontal="center" vertical="center" wrapText="1"/>
    </xf>
    <xf numFmtId="176" fontId="5" fillId="0" borderId="12" xfId="0" applyNumberFormat="1" applyFont="1" applyFill="1" applyBorder="1" applyAlignment="1">
      <alignment horizontal="center" vertical="center" wrapText="1"/>
    </xf>
    <xf numFmtId="176" fontId="5" fillId="0" borderId="13" xfId="0" applyNumberFormat="1" applyFont="1" applyFill="1" applyBorder="1" applyAlignment="1">
      <alignment horizontal="center" vertical="center" wrapText="1"/>
    </xf>
    <xf numFmtId="176" fontId="5" fillId="0" borderId="11" xfId="0" applyNumberFormat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right" vertical="center" wrapText="1"/>
    </xf>
    <xf numFmtId="0" fontId="13" fillId="0" borderId="15" xfId="0" applyFont="1" applyBorder="1" applyAlignment="1">
      <alignment horizontal="right" vertical="center" wrapText="1"/>
    </xf>
    <xf numFmtId="0" fontId="13" fillId="0" borderId="10" xfId="0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379640</xdr:colOff>
      <xdr:row>0</xdr:row>
      <xdr:rowOff>126848</xdr:rowOff>
    </xdr:from>
    <xdr:to>
      <xdr:col>9</xdr:col>
      <xdr:colOff>84365</xdr:colOff>
      <xdr:row>0</xdr:row>
      <xdr:rowOff>532190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0802711" y="126848"/>
          <a:ext cx="1092654" cy="405342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zh-TW" altLang="en-US" sz="1800" b="1" i="0" u="none" strike="noStrike" baseline="0">
              <a:solidFill>
                <a:srgbClr val="000000"/>
              </a:solidFill>
              <a:latin typeface="新細明體"/>
              <a:ea typeface="新細明體"/>
            </a:rPr>
            <a:t>附件三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5"/>
  <sheetViews>
    <sheetView tabSelected="1" view="pageBreakPreview" zoomScale="70" zoomScaleNormal="80" zoomScaleSheetLayoutView="70" workbookViewId="0">
      <selection activeCell="B86" sqref="B86"/>
    </sheetView>
  </sheetViews>
  <sheetFormatPr defaultRowHeight="16.5" x14ac:dyDescent="0.25"/>
  <cols>
    <col min="1" max="1" width="3.25" customWidth="1"/>
    <col min="2" max="2" width="28.375" customWidth="1"/>
    <col min="3" max="3" width="17.125" customWidth="1"/>
    <col min="4" max="4" width="15.5" customWidth="1"/>
    <col min="5" max="7" width="17.125" customWidth="1"/>
    <col min="8" max="8" width="21" customWidth="1"/>
    <col min="9" max="9" width="18.25" customWidth="1"/>
    <col min="10" max="10" width="2.25" customWidth="1"/>
  </cols>
  <sheetData>
    <row r="1" spans="1:10" ht="81.75" customHeight="1" x14ac:dyDescent="0.25">
      <c r="A1" s="87" t="s">
        <v>85</v>
      </c>
      <c r="B1" s="88"/>
      <c r="C1" s="88"/>
      <c r="D1" s="88"/>
      <c r="E1" s="88"/>
      <c r="F1" s="88"/>
      <c r="G1" s="88"/>
      <c r="H1" s="88"/>
      <c r="I1" s="88"/>
      <c r="J1" s="88"/>
    </row>
    <row r="2" spans="1:10" ht="23.25" customHeight="1" x14ac:dyDescent="0.25">
      <c r="A2" s="89" t="s">
        <v>50</v>
      </c>
      <c r="B2" s="89"/>
      <c r="C2" s="89"/>
      <c r="D2" s="89"/>
      <c r="E2" s="89"/>
      <c r="F2" s="89"/>
      <c r="G2" s="89"/>
      <c r="H2" s="89"/>
      <c r="I2" s="89"/>
      <c r="J2" s="89"/>
    </row>
    <row r="3" spans="1:10" ht="8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3.45" customHeight="1" x14ac:dyDescent="0.25">
      <c r="A4" s="1"/>
      <c r="B4" s="29" t="s">
        <v>16</v>
      </c>
      <c r="C4" s="103" t="s">
        <v>45</v>
      </c>
      <c r="D4" s="103"/>
      <c r="E4" s="103"/>
      <c r="F4" s="103"/>
      <c r="G4" s="103"/>
      <c r="H4" s="103"/>
      <c r="I4" s="103"/>
      <c r="J4" s="1"/>
    </row>
    <row r="5" spans="1:10" ht="23.45" customHeight="1" x14ac:dyDescent="0.25">
      <c r="A5" s="1"/>
      <c r="B5" s="29" t="s">
        <v>17</v>
      </c>
      <c r="C5" s="90" t="s">
        <v>86</v>
      </c>
      <c r="D5" s="90"/>
      <c r="E5" s="90"/>
      <c r="F5" s="90"/>
      <c r="G5" s="90"/>
      <c r="H5" s="90"/>
      <c r="I5" s="90"/>
      <c r="J5" s="1"/>
    </row>
    <row r="6" spans="1:10" ht="23.45" customHeight="1" x14ac:dyDescent="0.25">
      <c r="A6" s="1"/>
      <c r="B6" s="29" t="s">
        <v>76</v>
      </c>
      <c r="C6" s="156" t="s">
        <v>77</v>
      </c>
      <c r="D6" s="156"/>
      <c r="E6" s="156"/>
      <c r="F6" s="156"/>
      <c r="G6" s="156"/>
      <c r="H6" s="156"/>
      <c r="I6" s="156"/>
      <c r="J6" s="1"/>
    </row>
    <row r="7" spans="1:10" ht="23.45" customHeight="1" x14ac:dyDescent="0.25">
      <c r="A7" s="1"/>
      <c r="B7" s="29" t="s">
        <v>78</v>
      </c>
      <c r="C7" s="164">
        <v>36</v>
      </c>
      <c r="D7" s="164"/>
      <c r="E7" s="164"/>
      <c r="F7" s="164"/>
      <c r="G7" s="164"/>
      <c r="H7" s="164"/>
      <c r="I7" s="164"/>
      <c r="J7" s="1"/>
    </row>
    <row r="8" spans="1:10" ht="23.45" customHeight="1" x14ac:dyDescent="0.25">
      <c r="A8" s="1"/>
      <c r="B8" s="29" t="s">
        <v>28</v>
      </c>
      <c r="C8" s="156">
        <v>30</v>
      </c>
      <c r="D8" s="156"/>
      <c r="E8" s="156"/>
      <c r="F8" s="156"/>
      <c r="G8" s="156"/>
      <c r="H8" s="156"/>
      <c r="I8" s="156"/>
      <c r="J8" s="1"/>
    </row>
    <row r="9" spans="1:10" ht="7.5" customHeight="1" x14ac:dyDescent="0.25"/>
    <row r="10" spans="1:10" ht="30" customHeight="1" thickBot="1" x14ac:dyDescent="0.3">
      <c r="B10" s="104" t="s">
        <v>18</v>
      </c>
      <c r="C10" s="104"/>
      <c r="D10" s="104"/>
      <c r="E10" s="104"/>
      <c r="F10" s="104"/>
      <c r="G10" s="104"/>
      <c r="H10" s="104"/>
      <c r="I10" s="104"/>
    </row>
    <row r="11" spans="1:10" x14ac:dyDescent="0.25">
      <c r="B11" s="189" t="s">
        <v>52</v>
      </c>
      <c r="C11" s="190"/>
      <c r="D11" s="191"/>
      <c r="E11" s="100" t="s">
        <v>49</v>
      </c>
      <c r="F11" s="100" t="s">
        <v>0</v>
      </c>
      <c r="G11" s="100" t="s">
        <v>48</v>
      </c>
      <c r="H11" s="100" t="s">
        <v>47</v>
      </c>
      <c r="I11" s="100" t="s">
        <v>29</v>
      </c>
    </row>
    <row r="12" spans="1:10" x14ac:dyDescent="0.25">
      <c r="B12" s="192"/>
      <c r="C12" s="193"/>
      <c r="D12" s="194"/>
      <c r="E12" s="101"/>
      <c r="F12" s="101"/>
      <c r="G12" s="101"/>
      <c r="H12" s="101"/>
      <c r="I12" s="101"/>
    </row>
    <row r="13" spans="1:10" ht="34.5" customHeight="1" thickBot="1" x14ac:dyDescent="0.3">
      <c r="B13" s="195"/>
      <c r="C13" s="196"/>
      <c r="D13" s="197"/>
      <c r="E13" s="102"/>
      <c r="F13" s="102"/>
      <c r="G13" s="102"/>
      <c r="H13" s="102"/>
      <c r="I13" s="102"/>
    </row>
    <row r="14" spans="1:10" ht="30" customHeight="1" thickBot="1" x14ac:dyDescent="0.3">
      <c r="B14" s="161" t="s">
        <v>1</v>
      </c>
      <c r="C14" s="162"/>
      <c r="D14" s="162"/>
      <c r="E14" s="162"/>
      <c r="F14" s="162"/>
      <c r="G14" s="162"/>
      <c r="H14" s="162"/>
      <c r="I14" s="163"/>
    </row>
    <row r="15" spans="1:10" ht="20.100000000000001" customHeight="1" x14ac:dyDescent="0.25">
      <c r="B15" s="165" t="s">
        <v>34</v>
      </c>
      <c r="C15" s="166"/>
      <c r="D15" s="167"/>
      <c r="E15" s="13"/>
      <c r="F15" s="13"/>
      <c r="G15" s="14"/>
      <c r="H15" s="94" t="s">
        <v>80</v>
      </c>
      <c r="I15" s="3"/>
    </row>
    <row r="16" spans="1:10" ht="20.100000000000001" customHeight="1" x14ac:dyDescent="0.25">
      <c r="B16" s="91" t="s">
        <v>2</v>
      </c>
      <c r="C16" s="92"/>
      <c r="D16" s="93"/>
      <c r="E16" s="4">
        <f>500*1.1</f>
        <v>550</v>
      </c>
      <c r="F16" s="5">
        <v>30</v>
      </c>
      <c r="G16" s="71">
        <f>E16*F16</f>
        <v>16500</v>
      </c>
      <c r="H16" s="95"/>
      <c r="I16" s="6"/>
    </row>
    <row r="17" spans="1:9" ht="20.100000000000001" customHeight="1" x14ac:dyDescent="0.25">
      <c r="B17" s="91" t="s">
        <v>51</v>
      </c>
      <c r="C17" s="92"/>
      <c r="D17" s="93"/>
      <c r="E17" s="4">
        <f>2000*1.1</f>
        <v>2200</v>
      </c>
      <c r="F17" s="5">
        <v>30</v>
      </c>
      <c r="G17" s="71">
        <f t="shared" ref="G17:G21" si="0">E17*F17</f>
        <v>66000</v>
      </c>
      <c r="H17" s="95"/>
      <c r="I17" s="6"/>
    </row>
    <row r="18" spans="1:9" ht="20.100000000000001" customHeight="1" x14ac:dyDescent="0.25">
      <c r="B18" s="91" t="s">
        <v>4</v>
      </c>
      <c r="C18" s="92"/>
      <c r="D18" s="93"/>
      <c r="E18" s="31">
        <f>7500*1.1</f>
        <v>8250</v>
      </c>
      <c r="F18" s="5">
        <v>30</v>
      </c>
      <c r="G18" s="71">
        <f t="shared" si="0"/>
        <v>247500</v>
      </c>
      <c r="H18" s="95"/>
      <c r="I18" s="6"/>
    </row>
    <row r="19" spans="1:9" ht="20.100000000000001" customHeight="1" x14ac:dyDescent="0.25">
      <c r="B19" s="91" t="s">
        <v>87</v>
      </c>
      <c r="C19" s="92"/>
      <c r="D19" s="93"/>
      <c r="E19" s="4">
        <f>4000*1.1</f>
        <v>4400</v>
      </c>
      <c r="F19" s="5">
        <v>30</v>
      </c>
      <c r="G19" s="71">
        <f t="shared" si="0"/>
        <v>132000</v>
      </c>
      <c r="H19" s="95"/>
      <c r="I19" s="6"/>
    </row>
    <row r="20" spans="1:9" ht="20.100000000000001" customHeight="1" x14ac:dyDescent="0.25">
      <c r="B20" s="91" t="s">
        <v>6</v>
      </c>
      <c r="C20" s="92"/>
      <c r="D20" s="93"/>
      <c r="E20" s="4">
        <f>4000*1.1</f>
        <v>4400</v>
      </c>
      <c r="F20" s="5">
        <v>30</v>
      </c>
      <c r="G20" s="71">
        <f t="shared" si="0"/>
        <v>132000</v>
      </c>
      <c r="H20" s="95"/>
      <c r="I20" s="6"/>
    </row>
    <row r="21" spans="1:9" ht="20.100000000000001" customHeight="1" thickBot="1" x14ac:dyDescent="0.3">
      <c r="B21" s="105" t="s">
        <v>7</v>
      </c>
      <c r="C21" s="106"/>
      <c r="D21" s="107"/>
      <c r="E21" s="7">
        <f>500*1.1</f>
        <v>550</v>
      </c>
      <c r="F21" s="72">
        <v>30</v>
      </c>
      <c r="G21" s="74">
        <f t="shared" si="0"/>
        <v>16500</v>
      </c>
      <c r="H21" s="96"/>
      <c r="I21" s="10"/>
    </row>
    <row r="22" spans="1:9" ht="26.1" customHeight="1" thickBot="1" x14ac:dyDescent="0.3">
      <c r="B22" s="108" t="s">
        <v>35</v>
      </c>
      <c r="C22" s="109"/>
      <c r="D22" s="109"/>
      <c r="E22" s="109"/>
      <c r="F22" s="110"/>
      <c r="G22" s="11">
        <f>SUM(G16:G21)</f>
        <v>610500</v>
      </c>
      <c r="H22" s="11">
        <f>500*30*36</f>
        <v>540000</v>
      </c>
      <c r="I22" s="12"/>
    </row>
    <row r="23" spans="1:9" ht="30" customHeight="1" thickBot="1" x14ac:dyDescent="0.3">
      <c r="B23" s="97" t="s">
        <v>53</v>
      </c>
      <c r="C23" s="98"/>
      <c r="D23" s="98"/>
      <c r="E23" s="98"/>
      <c r="F23" s="98"/>
      <c r="G23" s="98"/>
      <c r="H23" s="98"/>
      <c r="I23" s="99"/>
    </row>
    <row r="24" spans="1:9" ht="20.100000000000001" customHeight="1" x14ac:dyDescent="0.25">
      <c r="B24" s="169" t="s">
        <v>74</v>
      </c>
      <c r="C24" s="170"/>
      <c r="D24" s="171"/>
      <c r="E24" s="13"/>
      <c r="F24" s="13"/>
      <c r="G24" s="14"/>
      <c r="H24" s="185" t="s">
        <v>75</v>
      </c>
      <c r="I24" s="3"/>
    </row>
    <row r="25" spans="1:9" ht="20.100000000000001" customHeight="1" x14ac:dyDescent="0.25">
      <c r="B25" s="91" t="s">
        <v>2</v>
      </c>
      <c r="C25" s="92"/>
      <c r="D25" s="93"/>
      <c r="E25" s="31">
        <v>600</v>
      </c>
      <c r="F25" s="32">
        <v>2</v>
      </c>
      <c r="G25" s="67">
        <f>E25*F25</f>
        <v>1200</v>
      </c>
      <c r="H25" s="186"/>
      <c r="I25" s="6"/>
    </row>
    <row r="26" spans="1:9" ht="20.100000000000001" customHeight="1" x14ac:dyDescent="0.25">
      <c r="B26" s="91" t="s">
        <v>3</v>
      </c>
      <c r="C26" s="92"/>
      <c r="D26" s="93"/>
      <c r="E26" s="4">
        <f>400*1.1</f>
        <v>440.00000000000006</v>
      </c>
      <c r="F26" s="5">
        <v>2</v>
      </c>
      <c r="G26" s="67">
        <f t="shared" ref="G26:G29" si="1">E26*F26</f>
        <v>880.00000000000011</v>
      </c>
      <c r="H26" s="186"/>
      <c r="I26" s="6"/>
    </row>
    <row r="27" spans="1:9" ht="20.100000000000001" customHeight="1" x14ac:dyDescent="0.25">
      <c r="B27" s="91" t="s">
        <v>4</v>
      </c>
      <c r="C27" s="92"/>
      <c r="D27" s="93"/>
      <c r="E27" s="31">
        <f>1500*1.1</f>
        <v>1650.0000000000002</v>
      </c>
      <c r="F27" s="32">
        <v>2</v>
      </c>
      <c r="G27" s="67">
        <f t="shared" si="1"/>
        <v>3300.0000000000005</v>
      </c>
      <c r="H27" s="186"/>
      <c r="I27" s="6"/>
    </row>
    <row r="28" spans="1:9" ht="20.100000000000001" customHeight="1" x14ac:dyDescent="0.25">
      <c r="B28" s="91" t="s">
        <v>5</v>
      </c>
      <c r="C28" s="92"/>
      <c r="D28" s="93"/>
      <c r="E28" s="31">
        <f>800*1.1</f>
        <v>880.00000000000011</v>
      </c>
      <c r="F28" s="32">
        <v>2</v>
      </c>
      <c r="G28" s="67">
        <f t="shared" si="1"/>
        <v>1760.0000000000002</v>
      </c>
      <c r="H28" s="186"/>
      <c r="I28" s="6"/>
    </row>
    <row r="29" spans="1:9" ht="20.100000000000001" customHeight="1" thickBot="1" x14ac:dyDescent="0.3">
      <c r="B29" s="182" t="s">
        <v>8</v>
      </c>
      <c r="C29" s="183"/>
      <c r="D29" s="184"/>
      <c r="E29" s="9">
        <f>200*1.1</f>
        <v>220.00000000000003</v>
      </c>
      <c r="F29" s="8">
        <v>2</v>
      </c>
      <c r="G29" s="64">
        <f t="shared" si="1"/>
        <v>440.00000000000006</v>
      </c>
      <c r="H29" s="187"/>
      <c r="I29" s="6"/>
    </row>
    <row r="30" spans="1:9" ht="26.1" customHeight="1" thickBot="1" x14ac:dyDescent="0.3">
      <c r="B30" s="108" t="s">
        <v>36</v>
      </c>
      <c r="C30" s="109"/>
      <c r="D30" s="109"/>
      <c r="E30" s="109"/>
      <c r="F30" s="110"/>
      <c r="G30" s="11">
        <f>SUM(G25:G29)</f>
        <v>7580</v>
      </c>
      <c r="H30" s="11">
        <v>7580</v>
      </c>
      <c r="I30" s="12"/>
    </row>
    <row r="31" spans="1:9" ht="20.100000000000001" customHeight="1" x14ac:dyDescent="0.25">
      <c r="A31" s="43"/>
      <c r="B31" s="168" t="s">
        <v>73</v>
      </c>
      <c r="C31" s="168"/>
      <c r="D31" s="168"/>
      <c r="E31" s="39"/>
      <c r="F31" s="14"/>
      <c r="G31" s="73"/>
      <c r="H31" s="94" t="s">
        <v>79</v>
      </c>
      <c r="I31" s="3"/>
    </row>
    <row r="32" spans="1:9" ht="20.100000000000001" customHeight="1" x14ac:dyDescent="0.25">
      <c r="B32" s="91" t="s">
        <v>3</v>
      </c>
      <c r="C32" s="92"/>
      <c r="D32" s="93"/>
      <c r="E32" s="4">
        <f>2000*1.1</f>
        <v>2200</v>
      </c>
      <c r="F32" s="15">
        <v>1</v>
      </c>
      <c r="G32" s="71">
        <f>E32*F32</f>
        <v>2200</v>
      </c>
      <c r="H32" s="95"/>
      <c r="I32" s="6"/>
    </row>
    <row r="33" spans="1:9" ht="20.100000000000001" customHeight="1" x14ac:dyDescent="0.25">
      <c r="B33" s="91" t="s">
        <v>5</v>
      </c>
      <c r="C33" s="92"/>
      <c r="D33" s="93"/>
      <c r="E33" s="4">
        <f>4000*1.1</f>
        <v>4400</v>
      </c>
      <c r="F33" s="15">
        <v>1</v>
      </c>
      <c r="G33" s="71">
        <f t="shared" ref="G33:G35" si="2">E33*F33</f>
        <v>4400</v>
      </c>
      <c r="H33" s="95"/>
      <c r="I33" s="6"/>
    </row>
    <row r="34" spans="1:9" ht="20.100000000000001" customHeight="1" x14ac:dyDescent="0.25">
      <c r="B34" s="91" t="s">
        <v>6</v>
      </c>
      <c r="C34" s="92"/>
      <c r="D34" s="93"/>
      <c r="E34" s="4">
        <f>4000*1.1</f>
        <v>4400</v>
      </c>
      <c r="F34" s="15">
        <v>1</v>
      </c>
      <c r="G34" s="71">
        <f t="shared" si="2"/>
        <v>4400</v>
      </c>
      <c r="H34" s="95"/>
      <c r="I34" s="6"/>
    </row>
    <row r="35" spans="1:9" ht="20.100000000000001" customHeight="1" thickBot="1" x14ac:dyDescent="0.3">
      <c r="B35" s="182" t="s">
        <v>8</v>
      </c>
      <c r="C35" s="183"/>
      <c r="D35" s="184"/>
      <c r="E35" s="8">
        <f>500*1.1</f>
        <v>550</v>
      </c>
      <c r="F35" s="7">
        <v>1</v>
      </c>
      <c r="G35" s="74">
        <f t="shared" si="2"/>
        <v>550</v>
      </c>
      <c r="H35" s="188"/>
      <c r="I35" s="6"/>
    </row>
    <row r="36" spans="1:9" ht="26.1" customHeight="1" thickBot="1" x14ac:dyDescent="0.3">
      <c r="B36" s="179" t="s">
        <v>37</v>
      </c>
      <c r="C36" s="180"/>
      <c r="D36" s="180"/>
      <c r="E36" s="180"/>
      <c r="F36" s="181"/>
      <c r="G36" s="45">
        <f>SUM(G32:G35)</f>
        <v>11550</v>
      </c>
      <c r="H36" s="45">
        <f>220*1*36</f>
        <v>7920</v>
      </c>
      <c r="I36" s="41"/>
    </row>
    <row r="37" spans="1:9" ht="26.1" customHeight="1" thickBot="1" x14ac:dyDescent="0.3">
      <c r="B37" s="108" t="s">
        <v>38</v>
      </c>
      <c r="C37" s="109"/>
      <c r="D37" s="109"/>
      <c r="E37" s="109"/>
      <c r="F37" s="110"/>
      <c r="G37" s="16">
        <f>+G30+G36</f>
        <v>19130</v>
      </c>
      <c r="H37" s="11">
        <f>+H30+H36</f>
        <v>15500</v>
      </c>
      <c r="I37" s="12"/>
    </row>
    <row r="38" spans="1:9" ht="30" customHeight="1" thickBot="1" x14ac:dyDescent="0.3">
      <c r="B38" s="161" t="s">
        <v>58</v>
      </c>
      <c r="C38" s="162"/>
      <c r="D38" s="162"/>
      <c r="E38" s="162"/>
      <c r="F38" s="162"/>
      <c r="G38" s="162"/>
      <c r="H38" s="162"/>
      <c r="I38" s="163"/>
    </row>
    <row r="39" spans="1:9" ht="20.100000000000001" customHeight="1" x14ac:dyDescent="0.25">
      <c r="B39" s="113" t="s">
        <v>59</v>
      </c>
      <c r="C39" s="114"/>
      <c r="D39" s="115"/>
      <c r="E39" s="2"/>
      <c r="F39" s="14"/>
      <c r="G39" s="2"/>
      <c r="H39" s="176">
        <f>G45</f>
        <v>11320</v>
      </c>
      <c r="I39" s="3"/>
    </row>
    <row r="40" spans="1:9" ht="20.100000000000001" customHeight="1" x14ac:dyDescent="0.25">
      <c r="B40" s="91" t="s">
        <v>71</v>
      </c>
      <c r="C40" s="92"/>
      <c r="D40" s="93"/>
      <c r="E40" s="59">
        <v>4000</v>
      </c>
      <c r="F40" s="30">
        <v>1</v>
      </c>
      <c r="G40" s="31">
        <f>E40*F40</f>
        <v>4000</v>
      </c>
      <c r="H40" s="177"/>
      <c r="I40" s="6"/>
    </row>
    <row r="41" spans="1:9" ht="20.100000000000001" customHeight="1" x14ac:dyDescent="0.25">
      <c r="B41" s="147" t="s">
        <v>72</v>
      </c>
      <c r="C41" s="148"/>
      <c r="D41" s="149"/>
      <c r="E41" s="70">
        <f>12*1.1</f>
        <v>13.200000000000001</v>
      </c>
      <c r="F41" s="30">
        <v>100</v>
      </c>
      <c r="G41" s="31">
        <f>E41*F41</f>
        <v>1320</v>
      </c>
      <c r="H41" s="177"/>
      <c r="I41" s="6"/>
    </row>
    <row r="42" spans="1:9" ht="20.100000000000001" customHeight="1" x14ac:dyDescent="0.25">
      <c r="B42" s="91" t="s">
        <v>54</v>
      </c>
      <c r="C42" s="92"/>
      <c r="D42" s="93"/>
      <c r="E42" s="52">
        <v>250</v>
      </c>
      <c r="F42" s="15">
        <v>2</v>
      </c>
      <c r="G42" s="4">
        <f t="shared" ref="G42:G43" si="3">E42*F42</f>
        <v>500</v>
      </c>
      <c r="H42" s="177"/>
      <c r="I42" s="6"/>
    </row>
    <row r="43" spans="1:9" ht="20.100000000000001" customHeight="1" x14ac:dyDescent="0.25">
      <c r="B43" s="147" t="s">
        <v>66</v>
      </c>
      <c r="C43" s="148"/>
      <c r="D43" s="149"/>
      <c r="E43" s="59">
        <v>250</v>
      </c>
      <c r="F43" s="30">
        <v>2</v>
      </c>
      <c r="G43" s="31">
        <f t="shared" si="3"/>
        <v>500</v>
      </c>
      <c r="H43" s="177"/>
      <c r="I43" s="6"/>
    </row>
    <row r="44" spans="1:9" ht="20.100000000000001" customHeight="1" thickBot="1" x14ac:dyDescent="0.3">
      <c r="B44" s="105" t="s">
        <v>67</v>
      </c>
      <c r="C44" s="106"/>
      <c r="D44" s="107"/>
      <c r="E44" s="4">
        <v>5000</v>
      </c>
      <c r="F44" s="15">
        <v>1</v>
      </c>
      <c r="G44" s="31">
        <v>5000</v>
      </c>
      <c r="H44" s="177"/>
      <c r="I44" s="6"/>
    </row>
    <row r="45" spans="1:9" ht="26.1" customHeight="1" thickBot="1" x14ac:dyDescent="0.3">
      <c r="B45" s="108" t="s">
        <v>39</v>
      </c>
      <c r="C45" s="109"/>
      <c r="D45" s="109"/>
      <c r="E45" s="109"/>
      <c r="F45" s="110"/>
      <c r="G45" s="17">
        <f>SUM(G40:G44)</f>
        <v>11320</v>
      </c>
      <c r="H45" s="178"/>
      <c r="I45" s="12"/>
    </row>
    <row r="46" spans="1:9" ht="19.5" x14ac:dyDescent="0.25">
      <c r="B46" s="113" t="s">
        <v>60</v>
      </c>
      <c r="C46" s="114"/>
      <c r="D46" s="115"/>
      <c r="E46" s="56"/>
      <c r="F46" s="53"/>
      <c r="G46" s="68"/>
      <c r="H46" s="173">
        <f>G49</f>
        <v>3050</v>
      </c>
      <c r="I46" s="54"/>
    </row>
    <row r="47" spans="1:9" ht="19.5" x14ac:dyDescent="0.25">
      <c r="A47" s="43"/>
      <c r="B47" s="147" t="s">
        <v>20</v>
      </c>
      <c r="C47" s="148"/>
      <c r="D47" s="149"/>
      <c r="E47" s="30">
        <v>2500</v>
      </c>
      <c r="F47" s="32">
        <v>1</v>
      </c>
      <c r="G47" s="69">
        <f>E47*F47</f>
        <v>2500</v>
      </c>
      <c r="H47" s="174"/>
      <c r="I47" s="54"/>
    </row>
    <row r="48" spans="1:9" ht="20.25" thickBot="1" x14ac:dyDescent="0.3">
      <c r="A48" s="43"/>
      <c r="B48" s="138" t="s">
        <v>55</v>
      </c>
      <c r="C48" s="139"/>
      <c r="D48" s="140"/>
      <c r="E48" s="60">
        <f>500*1.1</f>
        <v>550</v>
      </c>
      <c r="F48" s="61">
        <v>1</v>
      </c>
      <c r="G48" s="62">
        <f>E48*F48</f>
        <v>550</v>
      </c>
      <c r="H48" s="174"/>
      <c r="I48" s="54"/>
    </row>
    <row r="49" spans="1:9" ht="26.1" customHeight="1" thickBot="1" x14ac:dyDescent="0.3">
      <c r="A49" s="43"/>
      <c r="B49" s="141" t="s">
        <v>56</v>
      </c>
      <c r="C49" s="142"/>
      <c r="D49" s="142"/>
      <c r="E49" s="142"/>
      <c r="F49" s="143"/>
      <c r="G49" s="55">
        <f>SUM(G47:G48)</f>
        <v>3050</v>
      </c>
      <c r="H49" s="175"/>
      <c r="I49" s="54"/>
    </row>
    <row r="50" spans="1:9" ht="20.100000000000001" customHeight="1" x14ac:dyDescent="0.25">
      <c r="B50" s="113" t="s">
        <v>57</v>
      </c>
      <c r="C50" s="114"/>
      <c r="D50" s="115"/>
      <c r="E50" s="2"/>
      <c r="F50" s="14"/>
      <c r="G50" s="2"/>
      <c r="H50" s="128">
        <f>G55</f>
        <v>12200</v>
      </c>
      <c r="I50" s="3"/>
    </row>
    <row r="51" spans="1:9" ht="20.100000000000001" customHeight="1" x14ac:dyDescent="0.25">
      <c r="B51" s="91" t="s">
        <v>20</v>
      </c>
      <c r="C51" s="92"/>
      <c r="D51" s="93"/>
      <c r="E51" s="31">
        <v>6000</v>
      </c>
      <c r="F51" s="30">
        <v>1</v>
      </c>
      <c r="G51" s="31">
        <f>E51*F51</f>
        <v>6000</v>
      </c>
      <c r="H51" s="129"/>
      <c r="I51" s="6"/>
    </row>
    <row r="52" spans="1:9" ht="20.100000000000001" customHeight="1" x14ac:dyDescent="0.25">
      <c r="B52" s="147" t="s">
        <v>69</v>
      </c>
      <c r="C52" s="148"/>
      <c r="D52" s="149"/>
      <c r="E52" s="31">
        <v>4000</v>
      </c>
      <c r="F52" s="30">
        <v>1</v>
      </c>
      <c r="G52" s="31">
        <f>E52*F52</f>
        <v>4000</v>
      </c>
      <c r="H52" s="129"/>
      <c r="I52" s="6"/>
    </row>
    <row r="53" spans="1:9" ht="20.100000000000001" customHeight="1" x14ac:dyDescent="0.25">
      <c r="B53" s="116" t="s">
        <v>81</v>
      </c>
      <c r="C53" s="117"/>
      <c r="D53" s="118"/>
      <c r="E53" s="31">
        <v>1000</v>
      </c>
      <c r="F53" s="30">
        <v>1</v>
      </c>
      <c r="G53" s="31">
        <f t="shared" ref="G53:G54" si="4">E53*F53</f>
        <v>1000</v>
      </c>
      <c r="H53" s="129"/>
      <c r="I53" s="6"/>
    </row>
    <row r="54" spans="1:9" ht="20.100000000000001" customHeight="1" thickBot="1" x14ac:dyDescent="0.3">
      <c r="B54" s="111" t="s">
        <v>68</v>
      </c>
      <c r="C54" s="112"/>
      <c r="D54" s="172"/>
      <c r="E54" s="31">
        <v>1200</v>
      </c>
      <c r="F54" s="30">
        <v>1</v>
      </c>
      <c r="G54" s="31">
        <f t="shared" si="4"/>
        <v>1200</v>
      </c>
      <c r="H54" s="129"/>
      <c r="I54" s="6"/>
    </row>
    <row r="55" spans="1:9" ht="26.1" customHeight="1" thickBot="1" x14ac:dyDescent="0.3">
      <c r="B55" s="108" t="s">
        <v>40</v>
      </c>
      <c r="C55" s="109"/>
      <c r="D55" s="109"/>
      <c r="E55" s="109"/>
      <c r="F55" s="110"/>
      <c r="G55" s="17">
        <f>SUM(G51:G54)</f>
        <v>12200</v>
      </c>
      <c r="H55" s="130"/>
      <c r="I55" s="12"/>
    </row>
    <row r="56" spans="1:9" ht="19.5" x14ac:dyDescent="0.25">
      <c r="A56" s="43"/>
      <c r="B56" s="144" t="s">
        <v>63</v>
      </c>
      <c r="C56" s="145"/>
      <c r="D56" s="146"/>
      <c r="E56" s="56"/>
      <c r="F56" s="53"/>
      <c r="G56" s="55"/>
      <c r="H56" s="128">
        <f>G61</f>
        <v>17360</v>
      </c>
      <c r="I56" s="54"/>
    </row>
    <row r="57" spans="1:9" ht="19.5" x14ac:dyDescent="0.25">
      <c r="A57" s="43"/>
      <c r="B57" s="147" t="s">
        <v>64</v>
      </c>
      <c r="C57" s="148"/>
      <c r="D57" s="149"/>
      <c r="E57" s="15">
        <v>230</v>
      </c>
      <c r="F57" s="32">
        <v>32</v>
      </c>
      <c r="G57" s="57">
        <f t="shared" ref="G57:G60" si="5">E57*F57</f>
        <v>7360</v>
      </c>
      <c r="H57" s="129"/>
      <c r="I57" s="54"/>
    </row>
    <row r="58" spans="1:9" ht="19.5" x14ac:dyDescent="0.25">
      <c r="A58" s="43"/>
      <c r="B58" s="147" t="s">
        <v>65</v>
      </c>
      <c r="C58" s="148"/>
      <c r="D58" s="149"/>
      <c r="E58" s="15">
        <f>200*1.1</f>
        <v>220.00000000000003</v>
      </c>
      <c r="F58" s="5">
        <v>30</v>
      </c>
      <c r="G58" s="57">
        <f t="shared" si="5"/>
        <v>6600.0000000000009</v>
      </c>
      <c r="H58" s="129"/>
      <c r="I58" s="54"/>
    </row>
    <row r="59" spans="1:9" ht="19.5" x14ac:dyDescent="0.25">
      <c r="A59" s="43"/>
      <c r="B59" s="111" t="s">
        <v>82</v>
      </c>
      <c r="C59" s="112"/>
      <c r="D59" s="172"/>
      <c r="E59" s="15">
        <v>1500</v>
      </c>
      <c r="F59" s="5">
        <v>1</v>
      </c>
      <c r="G59" s="57">
        <f t="shared" si="5"/>
        <v>1500</v>
      </c>
      <c r="H59" s="129"/>
      <c r="I59" s="54"/>
    </row>
    <row r="60" spans="1:9" ht="20.25" thickBot="1" x14ac:dyDescent="0.3">
      <c r="A60" s="43"/>
      <c r="B60" s="138" t="s">
        <v>19</v>
      </c>
      <c r="C60" s="139"/>
      <c r="D60" s="140"/>
      <c r="E60" s="60">
        <v>1900</v>
      </c>
      <c r="F60" s="61">
        <v>1</v>
      </c>
      <c r="G60" s="63">
        <f t="shared" si="5"/>
        <v>1900</v>
      </c>
      <c r="H60" s="129"/>
      <c r="I60" s="54"/>
    </row>
    <row r="61" spans="1:9" ht="26.1" customHeight="1" thickBot="1" x14ac:dyDescent="0.3">
      <c r="A61" s="43"/>
      <c r="B61" s="141" t="s">
        <v>62</v>
      </c>
      <c r="C61" s="142"/>
      <c r="D61" s="142"/>
      <c r="E61" s="142"/>
      <c r="F61" s="143"/>
      <c r="G61" s="17">
        <f>SUM(G57:G60)</f>
        <v>17360</v>
      </c>
      <c r="H61" s="130"/>
      <c r="I61" s="54"/>
    </row>
    <row r="62" spans="1:9" ht="20.100000000000001" customHeight="1" x14ac:dyDescent="0.25">
      <c r="A62" s="43"/>
      <c r="B62" s="113" t="s">
        <v>61</v>
      </c>
      <c r="C62" s="114"/>
      <c r="D62" s="115"/>
      <c r="E62" s="58"/>
      <c r="F62" s="14"/>
      <c r="G62" s="66"/>
      <c r="H62" s="128">
        <f>G66</f>
        <v>11200</v>
      </c>
      <c r="I62" s="3"/>
    </row>
    <row r="63" spans="1:9" ht="20.100000000000001" customHeight="1" x14ac:dyDescent="0.25">
      <c r="A63" s="43"/>
      <c r="B63" s="91" t="s">
        <v>20</v>
      </c>
      <c r="C63" s="92"/>
      <c r="D63" s="93"/>
      <c r="E63" s="67">
        <v>6000</v>
      </c>
      <c r="F63" s="30">
        <v>1</v>
      </c>
      <c r="G63" s="31">
        <f>E63*F63</f>
        <v>6000</v>
      </c>
      <c r="H63" s="129"/>
      <c r="I63" s="6"/>
    </row>
    <row r="64" spans="1:9" ht="20.100000000000001" customHeight="1" x14ac:dyDescent="0.25">
      <c r="A64" s="43"/>
      <c r="B64" s="91" t="s">
        <v>21</v>
      </c>
      <c r="C64" s="92"/>
      <c r="D64" s="93"/>
      <c r="E64" s="67">
        <v>4000</v>
      </c>
      <c r="F64" s="32">
        <v>1</v>
      </c>
      <c r="G64" s="31">
        <f t="shared" ref="G64" si="6">E64*F64</f>
        <v>4000</v>
      </c>
      <c r="H64" s="129"/>
      <c r="I64" s="6"/>
    </row>
    <row r="65" spans="2:9" ht="20.100000000000001" customHeight="1" thickBot="1" x14ac:dyDescent="0.3">
      <c r="B65" s="91" t="s">
        <v>19</v>
      </c>
      <c r="C65" s="92"/>
      <c r="D65" s="93"/>
      <c r="E65" s="64">
        <v>1200</v>
      </c>
      <c r="F65" s="60">
        <v>1</v>
      </c>
      <c r="G65" s="65">
        <f>E65*F65</f>
        <v>1200</v>
      </c>
      <c r="H65" s="129"/>
      <c r="I65" s="6"/>
    </row>
    <row r="66" spans="2:9" ht="26.1" customHeight="1" thickBot="1" x14ac:dyDescent="0.3">
      <c r="B66" s="108" t="s">
        <v>70</v>
      </c>
      <c r="C66" s="109"/>
      <c r="D66" s="109"/>
      <c r="E66" s="109"/>
      <c r="F66" s="110"/>
      <c r="G66" s="16">
        <f>SUM(G63:G65)</f>
        <v>11200</v>
      </c>
      <c r="H66" s="130"/>
      <c r="I66" s="12"/>
    </row>
    <row r="67" spans="2:9" ht="26.1" customHeight="1" thickBot="1" x14ac:dyDescent="0.3">
      <c r="B67" s="108" t="s">
        <v>41</v>
      </c>
      <c r="C67" s="109"/>
      <c r="D67" s="109"/>
      <c r="E67" s="109"/>
      <c r="F67" s="110"/>
      <c r="G67" s="16">
        <f>G45+G49+G55+G61+G66</f>
        <v>55130</v>
      </c>
      <c r="H67" s="16">
        <f>+H39+H46+H50+H56+H62</f>
        <v>55130</v>
      </c>
      <c r="I67" s="12"/>
    </row>
    <row r="68" spans="2:9" ht="30" customHeight="1" thickBot="1" x14ac:dyDescent="0.3">
      <c r="B68" s="122" t="s">
        <v>9</v>
      </c>
      <c r="C68" s="123"/>
      <c r="D68" s="123"/>
      <c r="E68" s="123"/>
      <c r="F68" s="123"/>
      <c r="G68" s="123"/>
      <c r="H68" s="123"/>
      <c r="I68" s="124"/>
    </row>
    <row r="69" spans="2:9" ht="20.100000000000001" customHeight="1" thickBot="1" x14ac:dyDescent="0.3">
      <c r="B69" s="119" t="s">
        <v>15</v>
      </c>
      <c r="C69" s="120"/>
      <c r="D69" s="121"/>
      <c r="E69" s="18">
        <v>8000</v>
      </c>
      <c r="F69" s="19">
        <v>1</v>
      </c>
      <c r="G69" s="18">
        <f>E69*F69</f>
        <v>8000</v>
      </c>
      <c r="H69" s="18">
        <f>G69</f>
        <v>8000</v>
      </c>
      <c r="I69" s="20"/>
    </row>
    <row r="70" spans="2:9" ht="26.1" customHeight="1" thickBot="1" x14ac:dyDescent="0.3">
      <c r="B70" s="108" t="s">
        <v>42</v>
      </c>
      <c r="C70" s="109"/>
      <c r="D70" s="109"/>
      <c r="E70" s="109"/>
      <c r="F70" s="110"/>
      <c r="G70" s="16">
        <f>+G69</f>
        <v>8000</v>
      </c>
      <c r="H70" s="16">
        <f>+H69</f>
        <v>8000</v>
      </c>
      <c r="I70" s="12"/>
    </row>
    <row r="71" spans="2:9" ht="26.1" customHeight="1" thickBot="1" x14ac:dyDescent="0.3">
      <c r="B71" s="108" t="s">
        <v>43</v>
      </c>
      <c r="C71" s="109"/>
      <c r="D71" s="109"/>
      <c r="E71" s="109"/>
      <c r="F71" s="110"/>
      <c r="G71" s="11">
        <f>SUM(G22+G37+G67+G70)</f>
        <v>692760</v>
      </c>
      <c r="H71" s="11">
        <f>SUM(H22+H37+H67+H70)</f>
        <v>618630</v>
      </c>
      <c r="I71" s="12"/>
    </row>
    <row r="72" spans="2:9" ht="30" customHeight="1" thickBot="1" x14ac:dyDescent="0.3">
      <c r="B72" s="153" t="s">
        <v>23</v>
      </c>
      <c r="C72" s="154"/>
      <c r="D72" s="154"/>
      <c r="E72" s="154"/>
      <c r="F72" s="154"/>
      <c r="G72" s="154"/>
      <c r="H72" s="155"/>
      <c r="I72" s="42" t="s">
        <v>24</v>
      </c>
    </row>
    <row r="73" spans="2:9" ht="20.100000000000001" customHeight="1" x14ac:dyDescent="0.25">
      <c r="B73" s="150" t="s">
        <v>44</v>
      </c>
      <c r="C73" s="151"/>
      <c r="D73" s="151"/>
      <c r="E73" s="151"/>
      <c r="F73" s="151"/>
      <c r="G73" s="151"/>
      <c r="H73" s="152"/>
      <c r="I73" s="159">
        <v>0</v>
      </c>
    </row>
    <row r="74" spans="2:9" ht="20.100000000000001" customHeight="1" thickBot="1" x14ac:dyDescent="0.3">
      <c r="B74" s="21" t="s">
        <v>10</v>
      </c>
      <c r="C74" s="44">
        <v>0</v>
      </c>
      <c r="D74" s="40" t="s">
        <v>11</v>
      </c>
      <c r="E74" s="22" t="s">
        <v>12</v>
      </c>
      <c r="F74" s="44">
        <v>0</v>
      </c>
      <c r="G74" s="40" t="s">
        <v>13</v>
      </c>
      <c r="H74" s="23" t="s">
        <v>14</v>
      </c>
      <c r="I74" s="158"/>
    </row>
    <row r="75" spans="2:9" ht="19.5" x14ac:dyDescent="0.25">
      <c r="B75" s="24"/>
      <c r="C75" s="25"/>
      <c r="D75" s="26"/>
      <c r="E75" s="25"/>
      <c r="F75" s="25"/>
      <c r="G75" s="26"/>
      <c r="H75" s="27"/>
      <c r="I75" s="160"/>
    </row>
    <row r="76" spans="2:9" ht="20.100000000000001" customHeight="1" x14ac:dyDescent="0.25">
      <c r="B76" s="125" t="s">
        <v>26</v>
      </c>
      <c r="C76" s="126"/>
      <c r="D76" s="126"/>
      <c r="E76" s="126"/>
      <c r="F76" s="126"/>
      <c r="G76" s="126"/>
      <c r="H76" s="127"/>
      <c r="I76" s="157">
        <f>E77+E78+E79+E80</f>
        <v>618630</v>
      </c>
    </row>
    <row r="77" spans="2:9" ht="20.100000000000001" customHeight="1" thickBot="1" x14ac:dyDescent="0.3">
      <c r="B77" s="33" t="s">
        <v>30</v>
      </c>
      <c r="C77" s="35"/>
      <c r="D77" s="37" t="s">
        <v>46</v>
      </c>
      <c r="E77" s="46">
        <f>H22</f>
        <v>540000</v>
      </c>
      <c r="F77" s="37"/>
      <c r="G77" s="37"/>
      <c r="H77" s="34"/>
      <c r="I77" s="158"/>
    </row>
    <row r="78" spans="2:9" ht="20.100000000000001" customHeight="1" thickBot="1" x14ac:dyDescent="0.3">
      <c r="B78" s="111" t="s">
        <v>31</v>
      </c>
      <c r="C78" s="112"/>
      <c r="D78" s="37" t="s">
        <v>22</v>
      </c>
      <c r="E78" s="46">
        <f>H37</f>
        <v>15500</v>
      </c>
      <c r="F78" s="37"/>
      <c r="G78" s="37"/>
      <c r="H78" s="34"/>
      <c r="I78" s="158"/>
    </row>
    <row r="79" spans="2:9" ht="64.5" customHeight="1" thickBot="1" x14ac:dyDescent="0.3">
      <c r="B79" s="111" t="s">
        <v>32</v>
      </c>
      <c r="C79" s="112"/>
      <c r="D79" s="37" t="s">
        <v>22</v>
      </c>
      <c r="E79" s="46">
        <f>H67</f>
        <v>55130</v>
      </c>
      <c r="F79" s="37"/>
      <c r="G79" s="37"/>
      <c r="H79" s="34"/>
      <c r="I79" s="158"/>
    </row>
    <row r="80" spans="2:9" ht="20.100000000000001" customHeight="1" thickBot="1" x14ac:dyDescent="0.3">
      <c r="B80" s="33" t="s">
        <v>33</v>
      </c>
      <c r="C80" s="35"/>
      <c r="D80" s="49" t="s">
        <v>46</v>
      </c>
      <c r="E80" s="46">
        <f>H69</f>
        <v>8000</v>
      </c>
      <c r="F80" s="37"/>
      <c r="G80" s="37"/>
      <c r="H80" s="34"/>
      <c r="I80" s="158"/>
    </row>
    <row r="81" spans="1:10" ht="20.100000000000001" customHeight="1" x14ac:dyDescent="0.25">
      <c r="B81" s="33"/>
      <c r="C81" s="35"/>
      <c r="D81" s="36"/>
      <c r="E81" s="37"/>
      <c r="F81" s="37"/>
      <c r="G81" s="37"/>
      <c r="H81" s="34"/>
      <c r="I81" s="158"/>
    </row>
    <row r="82" spans="1:10" ht="20.100000000000001" customHeight="1" x14ac:dyDescent="0.25">
      <c r="B82" s="131" t="s">
        <v>25</v>
      </c>
      <c r="C82" s="132"/>
      <c r="D82" s="80"/>
      <c r="E82" s="80"/>
      <c r="F82" s="81"/>
      <c r="G82" s="81"/>
      <c r="H82" s="82"/>
      <c r="I82" s="133">
        <f>I93-I76-I86-I87-I88-I89</f>
        <v>24130</v>
      </c>
      <c r="J82" s="77"/>
    </row>
    <row r="83" spans="1:10" ht="20.100000000000001" customHeight="1" x14ac:dyDescent="0.25">
      <c r="A83" s="43"/>
      <c r="B83" s="83"/>
      <c r="C83" s="83"/>
      <c r="D83" s="84"/>
      <c r="E83" s="85"/>
      <c r="F83" s="85"/>
      <c r="G83" s="85"/>
      <c r="H83" s="86"/>
      <c r="I83" s="134"/>
      <c r="J83" s="77"/>
    </row>
    <row r="84" spans="1:10" ht="20.100000000000001" customHeight="1" x14ac:dyDescent="0.25">
      <c r="B84" s="125" t="s">
        <v>83</v>
      </c>
      <c r="C84" s="126"/>
      <c r="D84" s="126"/>
      <c r="E84" s="126"/>
      <c r="F84" s="126"/>
      <c r="G84" s="126"/>
      <c r="H84" s="127"/>
      <c r="I84" s="79"/>
    </row>
    <row r="85" spans="1:10" ht="20.100000000000001" customHeight="1" x14ac:dyDescent="0.25">
      <c r="B85" s="33"/>
      <c r="C85" s="37"/>
      <c r="D85" s="35"/>
      <c r="E85" s="36"/>
      <c r="F85" s="36"/>
      <c r="G85" s="36"/>
      <c r="H85" s="36"/>
      <c r="I85" s="79"/>
    </row>
    <row r="86" spans="1:10" ht="20.100000000000001" customHeight="1" x14ac:dyDescent="0.25">
      <c r="B86" s="33" t="s">
        <v>84</v>
      </c>
      <c r="C86" s="37"/>
      <c r="D86" s="35"/>
      <c r="E86" s="36"/>
      <c r="F86" s="36"/>
      <c r="G86" s="36"/>
      <c r="H86" s="36"/>
      <c r="I86" s="79">
        <v>50000</v>
      </c>
    </row>
    <row r="87" spans="1:10" ht="20.100000000000001" customHeight="1" x14ac:dyDescent="0.25">
      <c r="B87" s="33"/>
      <c r="C87" s="35"/>
      <c r="D87" s="35"/>
      <c r="E87" s="36"/>
      <c r="F87" s="36"/>
      <c r="G87" s="36"/>
      <c r="H87" s="36"/>
      <c r="I87" s="79"/>
    </row>
    <row r="88" spans="1:10" ht="19.5" x14ac:dyDescent="0.25">
      <c r="B88" s="33"/>
      <c r="C88" s="37"/>
      <c r="D88" s="35"/>
      <c r="E88" s="135"/>
      <c r="F88" s="136"/>
      <c r="G88" s="136"/>
      <c r="H88" s="36"/>
      <c r="I88" s="79"/>
    </row>
    <row r="89" spans="1:10" ht="20.100000000000001" customHeight="1" x14ac:dyDescent="0.25">
      <c r="B89" s="33"/>
      <c r="C89" s="35"/>
      <c r="D89" s="35"/>
      <c r="E89" s="135"/>
      <c r="F89" s="136"/>
      <c r="G89" s="136"/>
      <c r="H89" s="137"/>
      <c r="I89" s="79"/>
    </row>
    <row r="90" spans="1:10" ht="20.100000000000001" customHeight="1" x14ac:dyDescent="0.25">
      <c r="B90" s="78"/>
      <c r="C90" s="40"/>
      <c r="D90" s="40"/>
      <c r="E90" s="40"/>
      <c r="F90" s="40"/>
      <c r="G90" s="40"/>
      <c r="H90" s="40"/>
      <c r="I90" s="75"/>
    </row>
    <row r="91" spans="1:10" ht="20.100000000000001" customHeight="1" x14ac:dyDescent="0.25">
      <c r="B91" s="51"/>
      <c r="C91" s="40"/>
      <c r="D91" s="40"/>
      <c r="E91" s="40"/>
      <c r="F91" s="40"/>
      <c r="G91" s="40"/>
      <c r="H91" s="28"/>
      <c r="I91" s="75"/>
    </row>
    <row r="92" spans="1:10" ht="20.100000000000001" customHeight="1" thickBot="1" x14ac:dyDescent="0.3">
      <c r="B92" s="50"/>
      <c r="C92" s="48"/>
      <c r="D92" s="48"/>
      <c r="E92" s="48"/>
      <c r="F92" s="48"/>
      <c r="G92" s="48"/>
      <c r="H92" s="48"/>
      <c r="I92" s="76"/>
    </row>
    <row r="93" spans="1:10" ht="26.1" customHeight="1" thickBot="1" x14ac:dyDescent="0.3">
      <c r="B93" s="108" t="s">
        <v>27</v>
      </c>
      <c r="C93" s="109"/>
      <c r="D93" s="109"/>
      <c r="E93" s="109"/>
      <c r="F93" s="109"/>
      <c r="G93" s="109"/>
      <c r="H93" s="110"/>
      <c r="I93" s="47">
        <f>G71</f>
        <v>692760</v>
      </c>
    </row>
    <row r="95" spans="1:10" x14ac:dyDescent="0.25">
      <c r="B95" s="38"/>
      <c r="C95" s="38"/>
      <c r="D95" s="38"/>
      <c r="E95" s="38"/>
      <c r="F95" s="38"/>
      <c r="G95" s="38"/>
      <c r="H95" s="38"/>
      <c r="I95" s="38"/>
    </row>
  </sheetData>
  <mergeCells count="93">
    <mergeCell ref="B36:F36"/>
    <mergeCell ref="B40:D40"/>
    <mergeCell ref="B29:D29"/>
    <mergeCell ref="B44:D44"/>
    <mergeCell ref="H11:H13"/>
    <mergeCell ref="H24:H29"/>
    <mergeCell ref="G11:G13"/>
    <mergeCell ref="B30:F30"/>
    <mergeCell ref="H31:H35"/>
    <mergeCell ref="B39:D39"/>
    <mergeCell ref="B37:F37"/>
    <mergeCell ref="B38:I38"/>
    <mergeCell ref="B28:D28"/>
    <mergeCell ref="B35:D35"/>
    <mergeCell ref="B11:D13"/>
    <mergeCell ref="E11:E13"/>
    <mergeCell ref="H56:H61"/>
    <mergeCell ref="B59:D59"/>
    <mergeCell ref="B43:D43"/>
    <mergeCell ref="H50:H55"/>
    <mergeCell ref="B58:D58"/>
    <mergeCell ref="H46:H49"/>
    <mergeCell ref="B52:D52"/>
    <mergeCell ref="B54:D54"/>
    <mergeCell ref="B45:F45"/>
    <mergeCell ref="B46:D46"/>
    <mergeCell ref="B47:D47"/>
    <mergeCell ref="H39:H45"/>
    <mergeCell ref="B42:D42"/>
    <mergeCell ref="B41:D41"/>
    <mergeCell ref="B15:D15"/>
    <mergeCell ref="B31:D31"/>
    <mergeCell ref="B32:D32"/>
    <mergeCell ref="B16:D16"/>
    <mergeCell ref="B24:D24"/>
    <mergeCell ref="B25:D25"/>
    <mergeCell ref="B22:F22"/>
    <mergeCell ref="B84:H84"/>
    <mergeCell ref="B73:H73"/>
    <mergeCell ref="B72:H72"/>
    <mergeCell ref="C6:I6"/>
    <mergeCell ref="C8:I8"/>
    <mergeCell ref="I76:I81"/>
    <mergeCell ref="B55:F55"/>
    <mergeCell ref="B66:F66"/>
    <mergeCell ref="B62:D62"/>
    <mergeCell ref="B64:D64"/>
    <mergeCell ref="I73:I75"/>
    <mergeCell ref="B71:F71"/>
    <mergeCell ref="B33:D33"/>
    <mergeCell ref="B34:D34"/>
    <mergeCell ref="B14:I14"/>
    <mergeCell ref="C7:I7"/>
    <mergeCell ref="B63:D63"/>
    <mergeCell ref="B70:F70"/>
    <mergeCell ref="B48:D48"/>
    <mergeCell ref="B49:F49"/>
    <mergeCell ref="B61:F61"/>
    <mergeCell ref="B56:D56"/>
    <mergeCell ref="B57:D57"/>
    <mergeCell ref="B60:D60"/>
    <mergeCell ref="B93:H93"/>
    <mergeCell ref="B78:C78"/>
    <mergeCell ref="B79:C79"/>
    <mergeCell ref="B50:D50"/>
    <mergeCell ref="B51:D51"/>
    <mergeCell ref="B53:D53"/>
    <mergeCell ref="B69:D69"/>
    <mergeCell ref="B67:F67"/>
    <mergeCell ref="B68:I68"/>
    <mergeCell ref="B65:D65"/>
    <mergeCell ref="B76:H76"/>
    <mergeCell ref="H62:H66"/>
    <mergeCell ref="B82:C82"/>
    <mergeCell ref="I82:I83"/>
    <mergeCell ref="E88:G88"/>
    <mergeCell ref="E89:H89"/>
    <mergeCell ref="A1:J1"/>
    <mergeCell ref="A2:J2"/>
    <mergeCell ref="C5:I5"/>
    <mergeCell ref="B26:D26"/>
    <mergeCell ref="B27:D27"/>
    <mergeCell ref="H15:H21"/>
    <mergeCell ref="B23:I23"/>
    <mergeCell ref="I11:I13"/>
    <mergeCell ref="B17:D17"/>
    <mergeCell ref="B18:D18"/>
    <mergeCell ref="B19:D19"/>
    <mergeCell ref="B20:D20"/>
    <mergeCell ref="C4:I4"/>
    <mergeCell ref="B10:I10"/>
    <mergeCell ref="F11:F13"/>
    <mergeCell ref="B21:D21"/>
  </mergeCells>
  <phoneticPr fontId="1" type="noConversion"/>
  <dataValidations count="3">
    <dataValidation type="decimal" operator="lessThanOrEqual" allowBlank="1" showInputMessage="1" showErrorMessage="1" error="申請的資助額不可超過支出數額。" sqref="H22" xr:uid="{00000000-0002-0000-0000-000000000000}">
      <formula1>G22</formula1>
    </dataValidation>
    <dataValidation type="decimal" operator="lessThanOrEqual" allowBlank="1" showInputMessage="1" showErrorMessage="1" error="申請的資助額不可超過支出總額。" sqref="H36" xr:uid="{00000000-0002-0000-0000-000001000000}">
      <formula1>G36</formula1>
    </dataValidation>
    <dataValidation operator="lessThanOrEqual" allowBlank="1" showInputMessage="1" error="申請的資助額不可超過支出總額。" sqref="H39 H46" xr:uid="{00000000-0002-0000-0000-000002000000}"/>
  </dataValidations>
  <pageMargins left="0.23622047244094491" right="0.15748031496062992" top="0.27559055118110237" bottom="0.31496062992125984" header="0.15748031496062992" footer="0.15748031496062992"/>
  <pageSetup paperSize="9" scale="63" fitToHeight="0" orientation="portrait" r:id="rId1"/>
  <rowBreaks count="1" manualBreakCount="1">
    <brk id="67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5</vt:i4>
      </vt:variant>
    </vt:vector>
  </HeadingPairs>
  <TitlesOfParts>
    <vt:vector size="6" baseType="lpstr">
      <vt:lpstr>工作表1</vt:lpstr>
      <vt:lpstr>工作表1!_ftnref2</vt:lpstr>
      <vt:lpstr>工作表1!_ftnref3</vt:lpstr>
      <vt:lpstr>工作表1!_ftnref5</vt:lpstr>
      <vt:lpstr>工作表1!Print_Area</vt:lpstr>
      <vt:lpstr>工作表1!Print_Titles</vt:lpstr>
    </vt:vector>
  </TitlesOfParts>
  <Company>Home Affairs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WH IP</dc:creator>
  <cp:lastModifiedBy>Connie KY LEUNG</cp:lastModifiedBy>
  <cp:lastPrinted>2025-10-14T02:31:01Z</cp:lastPrinted>
  <dcterms:created xsi:type="dcterms:W3CDTF">2020-09-28T09:01:45Z</dcterms:created>
  <dcterms:modified xsi:type="dcterms:W3CDTF">2026-09-21T07:06:20Z</dcterms:modified>
</cp:coreProperties>
</file>